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skripsi indra\"/>
    </mc:Choice>
  </mc:AlternateContent>
  <xr:revisionPtr revIDLastSave="0" documentId="13_ncr:1_{DD0A110B-E2E5-4AF1-96E6-85AB5089135B}" xr6:coauthVersionLast="47" xr6:coauthVersionMax="47" xr10:uidLastSave="{00000000-0000-0000-0000-000000000000}"/>
  <bookViews>
    <workbookView xWindow="-110" yWindow="-110" windowWidth="19420" windowHeight="10420" xr2:uid="{D59F5B4B-D049-4F06-A4A3-9A5276E48179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17" i="2"/>
  <c r="E33" i="2"/>
  <c r="E32" i="2"/>
  <c r="E31" i="2"/>
  <c r="E30" i="2"/>
  <c r="E29" i="2"/>
  <c r="E28" i="2"/>
  <c r="E26" i="2"/>
  <c r="E24" i="2"/>
  <c r="E23" i="2"/>
  <c r="E22" i="2"/>
  <c r="J6" i="2"/>
  <c r="K9" i="2"/>
  <c r="E27" i="2"/>
  <c r="E25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C34" i="2" s="1"/>
  <c r="D22" i="2"/>
  <c r="C22" i="2"/>
  <c r="P6" i="2"/>
  <c r="P7" i="2"/>
  <c r="P8" i="2"/>
  <c r="P9" i="2"/>
  <c r="P10" i="2"/>
  <c r="P11" i="2"/>
  <c r="P12" i="2"/>
  <c r="P13" i="2"/>
  <c r="P14" i="2"/>
  <c r="P15" i="2"/>
  <c r="P16" i="2"/>
  <c r="P5" i="2"/>
  <c r="K5" i="2"/>
  <c r="I18" i="2"/>
  <c r="H18" i="2"/>
  <c r="K16" i="2"/>
  <c r="K15" i="2"/>
  <c r="K14" i="2"/>
  <c r="K13" i="2"/>
  <c r="K12" i="2"/>
  <c r="K11" i="2"/>
  <c r="K10" i="2"/>
  <c r="K8" i="2"/>
  <c r="K7" i="2"/>
  <c r="K6" i="2"/>
  <c r="J16" i="2"/>
  <c r="J15" i="2"/>
  <c r="J14" i="2"/>
  <c r="J13" i="2"/>
  <c r="J12" i="2"/>
  <c r="J11" i="2"/>
  <c r="J10" i="2"/>
  <c r="J9" i="2"/>
  <c r="J8" i="2"/>
  <c r="J7" i="2"/>
  <c r="J5" i="2"/>
  <c r="C15" i="2"/>
  <c r="C14" i="2"/>
  <c r="C13" i="2"/>
  <c r="C12" i="2"/>
  <c r="C11" i="2"/>
  <c r="C10" i="2"/>
  <c r="C9" i="2"/>
  <c r="C8" i="2"/>
  <c r="C7" i="2"/>
  <c r="C6" i="2"/>
  <c r="C5" i="2"/>
  <c r="C4" i="2"/>
  <c r="E15" i="2"/>
  <c r="E14" i="2"/>
  <c r="E13" i="2"/>
  <c r="E12" i="2"/>
  <c r="E11" i="2"/>
  <c r="E10" i="2"/>
  <c r="E9" i="2"/>
  <c r="E8" i="2"/>
  <c r="E7" i="2"/>
  <c r="E6" i="2"/>
  <c r="E5" i="2"/>
  <c r="E4" i="2"/>
  <c r="D15" i="2"/>
  <c r="D14" i="2"/>
  <c r="D13" i="2"/>
  <c r="D12" i="2"/>
  <c r="D11" i="2"/>
  <c r="D10" i="2"/>
  <c r="D9" i="2"/>
  <c r="D8" i="2"/>
  <c r="D7" i="2"/>
  <c r="D6" i="2"/>
  <c r="D5" i="2"/>
  <c r="D4" i="2"/>
  <c r="D34" i="2" l="1"/>
  <c r="E34" i="2"/>
  <c r="P17" i="2"/>
  <c r="P18" i="2" s="1"/>
  <c r="Q18" i="2" s="1"/>
  <c r="R18" i="2" s="1"/>
  <c r="D16" i="2"/>
  <c r="E16" i="2"/>
  <c r="C16" i="2"/>
  <c r="K18" i="2" l="1"/>
</calcChain>
</file>

<file path=xl/sharedStrings.xml><?xml version="1.0" encoding="utf-8"?>
<sst xmlns="http://schemas.openxmlformats.org/spreadsheetml/2006/main" count="60" uniqueCount="44">
  <si>
    <t>TOTAL</t>
  </si>
  <si>
    <t>PRODUKSI</t>
  </si>
  <si>
    <t>PERMINTAAN</t>
  </si>
  <si>
    <t>PERSEDIAAN</t>
  </si>
  <si>
    <t>Agustus</t>
  </si>
  <si>
    <t>September</t>
  </si>
  <si>
    <t>Oktober</t>
  </si>
  <si>
    <t>November</t>
  </si>
  <si>
    <t>Desember</t>
  </si>
  <si>
    <t>Januari</t>
  </si>
  <si>
    <t>Februari</t>
  </si>
  <si>
    <t>Maret</t>
  </si>
  <si>
    <t>April</t>
  </si>
  <si>
    <t>Mei</t>
  </si>
  <si>
    <t>Juni</t>
  </si>
  <si>
    <t>Juli</t>
  </si>
  <si>
    <t>Bulan</t>
  </si>
  <si>
    <t xml:space="preserve">Bulan </t>
  </si>
  <si>
    <t>Persediaan</t>
  </si>
  <si>
    <t>(A1)</t>
  </si>
  <si>
    <t>Fuzzy</t>
  </si>
  <si>
    <t>(F1)</t>
  </si>
  <si>
    <t>Eror</t>
  </si>
  <si>
    <t>JUMLAH</t>
  </si>
  <si>
    <t>total</t>
  </si>
  <si>
    <t>Data inventory pada tahun 2022-2023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</si>
  <si>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</si>
  <si>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</si>
  <si>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</si>
  <si>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</si>
  <si>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</si>
  <si>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</si>
  <si>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</si>
  <si>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</si>
  <si>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</si>
  <si>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</si>
  <si>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hasil pengujian sampel dari MATLAB 2015a </t>
  </si>
  <si>
    <t>no</t>
  </si>
  <si>
    <t>Perbandingan persediaan bahan baku</t>
  </si>
  <si>
    <t>MAPE kesalahan</t>
  </si>
  <si>
    <t>MAPE kebenaran</t>
  </si>
  <si>
    <t>1..</t>
  </si>
  <si>
    <t>12.</t>
  </si>
  <si>
    <t>((A1- F1))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</si>
</sst>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sz val="10"/>
      <color rgb="FF000000"/>
      <name val="Calibri"/>
      <family val="2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9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5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9" fontId="0" fillId="0" borderId="7" xfId="1" applyFont="1" applyBorder="1" applyAlignment="1">
      <alignment horizontal="center" vertical="center"/>
    </xf>
    <xf numFmtId="9" fontId="0" fillId="0" borderId="7" xfId="1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/>
    </xf>
    <xf numFmtId="0" fontId="0" fillId="2" borderId="0" xfId="0" applyFill="1"/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center" vertical="center" wrapText="1"/>
    </xf>
    <xf numFmtId="0" fontId="0" fillId="4" borderId="0" xfId="0" applyFill="1"/>
    <xf numFmtId="0" fontId="3" fillId="4" borderId="0" xfId="0" applyFont="1" applyFill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10</xdr:col>
      <xdr:colOff>476250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D58EDF3-BC5D-CCCC-19EE-22B7548C1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6700" y="374650"/>
          <a:ext cx="476250" cy="20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0</xdr:colOff>
      <xdr:row>2</xdr:row>
      <xdr:rowOff>0</xdr:rowOff>
    </xdr:from>
    <xdr:to>
      <xdr:col>10</xdr:col>
      <xdr:colOff>476250</xdr:colOff>
      <xdr:row>3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7DAC1DA-FF60-4017-9018-B15B383A4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0" y="374650"/>
          <a:ext cx="476250" cy="20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8D61-92C3-4297-BFBF-16A490E5A817}">
  <dimension ref="A2:R35"/>
  <sheetViews>
    <sheetView tabSelected="1" zoomScale="55" zoomScaleNormal="55" workbookViewId="0">
      <selection activeCell="J5" sqref="J5"/>
    </sheetView>
  </sheetViews>
  <sheetFormatPr defaultRowHeight="14.5" x14ac:dyDescent="0.35"/>
  <cols>
    <col min="2" max="2" width="13.1796875" customWidth="1"/>
    <col min="3" max="3" width="14.6328125" customWidth="1"/>
    <col min="4" max="4" width="16.7265625" customWidth="1"/>
    <col min="5" max="5" width="16" customWidth="1"/>
    <col min="7" max="7" width="10.54296875" customWidth="1"/>
    <col min="8" max="8" width="9.6328125" customWidth="1"/>
    <col min="17" max="17" width="18.08984375" customWidth="1"/>
    <col min="18" max="18" width="18.26953125" customWidth="1"/>
  </cols>
  <sheetData>
    <row r="2" spans="2:16" ht="15" thickBot="1" x14ac:dyDescent="0.4">
      <c r="B2" s="3" t="s">
        <v>25</v>
      </c>
      <c r="C2" s="3"/>
      <c r="D2" s="3"/>
      <c r="E2" s="3"/>
      <c r="G2" t="s">
        <v>38</v>
      </c>
    </row>
    <row r="3" spans="2:16" ht="16" thickBot="1" x14ac:dyDescent="0.4">
      <c r="B3" s="16" t="s">
        <v>16</v>
      </c>
      <c r="C3" s="16" t="s">
        <v>1</v>
      </c>
      <c r="D3" s="16" t="s">
        <v>2</v>
      </c>
      <c r="E3" s="16" t="s">
        <v>3</v>
      </c>
      <c r="G3" s="18" t="s">
        <v>17</v>
      </c>
      <c r="H3" s="19" t="s">
        <v>18</v>
      </c>
      <c r="I3" s="19" t="s">
        <v>20</v>
      </c>
      <c r="J3" s="19" t="s">
        <v>22</v>
      </c>
      <c r="K3" s="20"/>
    </row>
    <row r="4" spans="2:16" ht="16" thickBot="1" x14ac:dyDescent="0.4">
      <c r="B4" s="24" t="s">
        <v>5</v>
      </c>
      <c r="C4" s="7">
        <f>150</f>
        <v>150</v>
      </c>
      <c r="D4" s="6">
        <f>334</f>
        <v>334</v>
      </c>
      <c r="E4" s="6">
        <f>203</f>
        <v>203</v>
      </c>
      <c r="G4" s="21"/>
      <c r="H4" s="22" t="s">
        <v>19</v>
      </c>
      <c r="I4" s="22" t="s">
        <v>21</v>
      </c>
      <c r="J4" s="22" t="s">
        <v>43</v>
      </c>
      <c r="K4" s="23"/>
    </row>
    <row r="5" spans="2:16" ht="16" thickBot="1" x14ac:dyDescent="0.4">
      <c r="B5" s="25" t="s">
        <v>6</v>
      </c>
      <c r="C5" s="7">
        <f>207</f>
        <v>207</v>
      </c>
      <c r="D5" s="7">
        <f>256</f>
        <v>256</v>
      </c>
      <c r="E5" s="7">
        <f>142</f>
        <v>142</v>
      </c>
      <c r="G5" s="24" t="s">
        <v>5</v>
      </c>
      <c r="H5" s="11">
        <v>203</v>
      </c>
      <c r="I5" s="12">
        <v>166</v>
      </c>
      <c r="J5" s="10">
        <f t="shared" ref="J5:J16" si="0">H5-I5</f>
        <v>37</v>
      </c>
      <c r="K5" s="10">
        <f t="shared" ref="K5:K16" si="1">(H5-I5)/H5</f>
        <v>0.18226600985221675</v>
      </c>
      <c r="O5">
        <v>37</v>
      </c>
      <c r="P5">
        <f>O5/H5</f>
        <v>0.18226600985221675</v>
      </c>
    </row>
    <row r="6" spans="2:16" ht="26.5" customHeight="1" thickBot="1" x14ac:dyDescent="0.4">
      <c r="B6" s="25" t="s">
        <v>7</v>
      </c>
      <c r="C6" s="7">
        <f>179</f>
        <v>179</v>
      </c>
      <c r="D6" s="6">
        <f>370</f>
        <v>370</v>
      </c>
      <c r="E6" s="6">
        <f>448</f>
        <v>448</v>
      </c>
      <c r="G6" s="25" t="s">
        <v>6</v>
      </c>
      <c r="H6" s="11">
        <v>142</v>
      </c>
      <c r="I6" s="12">
        <v>249</v>
      </c>
      <c r="J6" s="10">
        <f>H6-I6</f>
        <v>-107</v>
      </c>
      <c r="K6" s="10">
        <f t="shared" si="1"/>
        <v>-0.75352112676056338</v>
      </c>
      <c r="O6">
        <v>107</v>
      </c>
      <c r="P6">
        <f t="shared" ref="P6:P16" si="2">O6/H6</f>
        <v>0.75352112676056338</v>
      </c>
    </row>
    <row r="7" spans="2:16" ht="16" thickBot="1" x14ac:dyDescent="0.4">
      <c r="B7" s="25" t="s">
        <v>8</v>
      </c>
      <c r="C7" s="7">
        <f>226</f>
        <v>226</v>
      </c>
      <c r="D7" s="7">
        <f>155</f>
        <v>155</v>
      </c>
      <c r="E7" s="7">
        <f>177</f>
        <v>177</v>
      </c>
      <c r="G7" s="25" t="s">
        <v>7</v>
      </c>
      <c r="H7" s="11">
        <v>448</v>
      </c>
      <c r="I7" s="12">
        <v>208</v>
      </c>
      <c r="J7" s="10">
        <f t="shared" si="0"/>
        <v>240</v>
      </c>
      <c r="K7" s="10">
        <f t="shared" si="1"/>
        <v>0.5357142857142857</v>
      </c>
      <c r="O7">
        <v>240</v>
      </c>
      <c r="P7">
        <f t="shared" si="2"/>
        <v>0.5357142857142857</v>
      </c>
    </row>
    <row r="8" spans="2:16" ht="16" thickBot="1" x14ac:dyDescent="0.4">
      <c r="B8" s="25" t="s">
        <v>9</v>
      </c>
      <c r="C8" s="7">
        <f>371</f>
        <v>371</v>
      </c>
      <c r="D8" s="6">
        <f>133</f>
        <v>133</v>
      </c>
      <c r="E8" s="6">
        <f>361</f>
        <v>361</v>
      </c>
      <c r="G8" s="25" t="s">
        <v>8</v>
      </c>
      <c r="H8" s="11">
        <v>177</v>
      </c>
      <c r="I8" s="12">
        <v>173</v>
      </c>
      <c r="J8" s="10">
        <f t="shared" si="0"/>
        <v>4</v>
      </c>
      <c r="K8" s="10">
        <f t="shared" si="1"/>
        <v>2.2598870056497175E-2</v>
      </c>
      <c r="O8">
        <v>4</v>
      </c>
      <c r="P8">
        <f t="shared" si="2"/>
        <v>2.2598870056497175E-2</v>
      </c>
    </row>
    <row r="9" spans="2:16" ht="16" thickBot="1" x14ac:dyDescent="0.4">
      <c r="B9" s="25" t="s">
        <v>10</v>
      </c>
      <c r="C9" s="7">
        <f>136</f>
        <v>136</v>
      </c>
      <c r="D9" s="7">
        <f>318</f>
        <v>318</v>
      </c>
      <c r="E9" s="7">
        <f>222</f>
        <v>222</v>
      </c>
      <c r="G9" s="25" t="s">
        <v>9</v>
      </c>
      <c r="H9" s="11">
        <v>361</v>
      </c>
      <c r="I9" s="12">
        <v>384</v>
      </c>
      <c r="J9" s="10">
        <f t="shared" si="0"/>
        <v>-23</v>
      </c>
      <c r="K9" s="10">
        <f>(H9-I9)/H9</f>
        <v>-6.3711911357340723E-2</v>
      </c>
      <c r="O9">
        <v>23</v>
      </c>
      <c r="P9">
        <f t="shared" si="2"/>
        <v>6.3711911357340723E-2</v>
      </c>
    </row>
    <row r="10" spans="2:16" ht="16" thickBot="1" x14ac:dyDescent="0.4">
      <c r="B10" s="25" t="s">
        <v>11</v>
      </c>
      <c r="C10" s="7">
        <f>137</f>
        <v>137</v>
      </c>
      <c r="D10" s="5">
        <f>248</f>
        <v>248</v>
      </c>
      <c r="E10" s="5">
        <f>129</f>
        <v>129</v>
      </c>
      <c r="G10" s="25" t="s">
        <v>10</v>
      </c>
      <c r="H10" s="11">
        <v>222</v>
      </c>
      <c r="I10" s="12">
        <v>137</v>
      </c>
      <c r="J10" s="10">
        <f t="shared" si="0"/>
        <v>85</v>
      </c>
      <c r="K10" s="10">
        <f t="shared" si="1"/>
        <v>0.38288288288288286</v>
      </c>
      <c r="O10">
        <v>85</v>
      </c>
      <c r="P10">
        <f t="shared" si="2"/>
        <v>0.38288288288288286</v>
      </c>
    </row>
    <row r="11" spans="2:16" ht="16" thickBot="1" x14ac:dyDescent="0.4">
      <c r="B11" s="25" t="s">
        <v>12</v>
      </c>
      <c r="C11" s="7">
        <f>358</f>
        <v>358</v>
      </c>
      <c r="D11" s="7">
        <f>287</f>
        <v>287</v>
      </c>
      <c r="E11" s="7">
        <f>457</f>
        <v>457</v>
      </c>
      <c r="G11" s="25" t="s">
        <v>11</v>
      </c>
      <c r="H11" s="11">
        <v>129</v>
      </c>
      <c r="I11" s="12">
        <v>123</v>
      </c>
      <c r="J11" s="10">
        <f t="shared" si="0"/>
        <v>6</v>
      </c>
      <c r="K11" s="10">
        <f t="shared" si="1"/>
        <v>4.6511627906976744E-2</v>
      </c>
      <c r="O11">
        <v>6</v>
      </c>
      <c r="P11">
        <f t="shared" si="2"/>
        <v>4.6511627906976744E-2</v>
      </c>
    </row>
    <row r="12" spans="2:16" ht="16" thickBot="1" x14ac:dyDescent="0.4">
      <c r="B12" s="25" t="s">
        <v>13</v>
      </c>
      <c r="C12" s="7">
        <f>274</f>
        <v>274</v>
      </c>
      <c r="D12" s="7">
        <f>259</f>
        <v>259</v>
      </c>
      <c r="E12" s="6">
        <f>301</f>
        <v>301</v>
      </c>
      <c r="G12" s="25" t="s">
        <v>12</v>
      </c>
      <c r="H12" s="11">
        <v>457</v>
      </c>
      <c r="I12" s="12">
        <v>391</v>
      </c>
      <c r="J12" s="10">
        <f t="shared" si="0"/>
        <v>66</v>
      </c>
      <c r="K12" s="10">
        <f t="shared" si="1"/>
        <v>0.14442013129102846</v>
      </c>
      <c r="O12">
        <v>66</v>
      </c>
      <c r="P12">
        <f t="shared" si="2"/>
        <v>0.14442013129102846</v>
      </c>
    </row>
    <row r="13" spans="2:16" ht="16" thickBot="1" x14ac:dyDescent="0.4">
      <c r="B13" s="25" t="s">
        <v>14</v>
      </c>
      <c r="C13" s="7">
        <f>383</f>
        <v>383</v>
      </c>
      <c r="D13" s="7">
        <f>375</f>
        <v>375</v>
      </c>
      <c r="E13" s="7">
        <f>365</f>
        <v>365</v>
      </c>
      <c r="G13" s="25" t="s">
        <v>13</v>
      </c>
      <c r="H13" s="11">
        <v>301</v>
      </c>
      <c r="I13" s="12">
        <v>326</v>
      </c>
      <c r="J13" s="10">
        <f t="shared" si="0"/>
        <v>-25</v>
      </c>
      <c r="K13" s="10">
        <f t="shared" si="1"/>
        <v>-8.3056478405315617E-2</v>
      </c>
      <c r="O13">
        <v>25</v>
      </c>
      <c r="P13">
        <f t="shared" si="2"/>
        <v>8.3056478405315617E-2</v>
      </c>
    </row>
    <row r="14" spans="2:16" ht="16" thickBot="1" x14ac:dyDescent="0.4">
      <c r="B14" s="25" t="s">
        <v>15</v>
      </c>
      <c r="C14" s="7">
        <f>256</f>
        <v>256</v>
      </c>
      <c r="D14" s="7">
        <f>231</f>
        <v>231</v>
      </c>
      <c r="E14" s="7">
        <f>520</f>
        <v>520</v>
      </c>
      <c r="G14" s="25" t="s">
        <v>14</v>
      </c>
      <c r="H14" s="11">
        <v>365</v>
      </c>
      <c r="I14" s="12">
        <v>457</v>
      </c>
      <c r="J14" s="10">
        <f t="shared" si="0"/>
        <v>-92</v>
      </c>
      <c r="K14" s="10">
        <f t="shared" si="1"/>
        <v>-0.25205479452054796</v>
      </c>
      <c r="O14">
        <v>92</v>
      </c>
      <c r="P14">
        <f t="shared" si="2"/>
        <v>0.25205479452054796</v>
      </c>
    </row>
    <row r="15" spans="2:16" ht="16" thickBot="1" x14ac:dyDescent="0.4">
      <c r="B15" s="25" t="s">
        <v>4</v>
      </c>
      <c r="C15" s="6">
        <f>353</f>
        <v>353</v>
      </c>
      <c r="D15" s="7">
        <f>198</f>
        <v>198</v>
      </c>
      <c r="E15" s="6">
        <f>419</f>
        <v>419</v>
      </c>
      <c r="G15" s="25" t="s">
        <v>15</v>
      </c>
      <c r="H15" s="11">
        <v>520</v>
      </c>
      <c r="I15" s="12">
        <v>292</v>
      </c>
      <c r="J15" s="10">
        <f t="shared" si="0"/>
        <v>228</v>
      </c>
      <c r="K15" s="10">
        <f t="shared" si="1"/>
        <v>0.43846153846153846</v>
      </c>
      <c r="O15">
        <v>228</v>
      </c>
      <c r="P15">
        <f t="shared" si="2"/>
        <v>0.43846153846153846</v>
      </c>
    </row>
    <row r="16" spans="2:16" ht="16" thickBot="1" x14ac:dyDescent="0.4">
      <c r="B16" s="26" t="s">
        <v>0</v>
      </c>
      <c r="C16" s="26">
        <f>SUM(C4:C15)</f>
        <v>3030</v>
      </c>
      <c r="D16" s="26">
        <f>SUM(D4:D15)</f>
        <v>3164</v>
      </c>
      <c r="E16" s="26">
        <f>SUM(E4:E15)</f>
        <v>3744</v>
      </c>
      <c r="G16" s="25" t="s">
        <v>4</v>
      </c>
      <c r="H16" s="11">
        <v>419</v>
      </c>
      <c r="I16" s="12">
        <v>304</v>
      </c>
      <c r="J16" s="10">
        <f t="shared" si="0"/>
        <v>115</v>
      </c>
      <c r="K16" s="10">
        <f t="shared" si="1"/>
        <v>0.27446300715990452</v>
      </c>
      <c r="O16">
        <v>115</v>
      </c>
      <c r="P16">
        <f t="shared" si="2"/>
        <v>0.27446300715990452</v>
      </c>
    </row>
    <row r="17" spans="1:18" ht="15" thickBot="1" x14ac:dyDescent="0.4">
      <c r="A17" s="2"/>
      <c r="B17" s="4"/>
      <c r="C17" s="9"/>
      <c r="D17" s="4"/>
      <c r="E17" s="8">
        <f>(E16-D16)/D16</f>
        <v>0.18331226295828065</v>
      </c>
      <c r="G17" s="13"/>
      <c r="H17" s="14"/>
      <c r="I17" s="14"/>
      <c r="J17" s="14"/>
      <c r="K17" s="15"/>
      <c r="O17" t="s">
        <v>24</v>
      </c>
      <c r="P17">
        <f>SUM(P5:P16)</f>
        <v>3.1796626643690988</v>
      </c>
    </row>
    <row r="18" spans="1:18" ht="15" thickBot="1" x14ac:dyDescent="0.4">
      <c r="G18" s="27" t="s">
        <v>23</v>
      </c>
      <c r="H18" s="28">
        <f>SUM(H5:H16)</f>
        <v>3744</v>
      </c>
      <c r="I18" s="28">
        <f>SUM(I5:I16)</f>
        <v>3210</v>
      </c>
      <c r="J18" s="28"/>
      <c r="K18" s="29">
        <f>P17</f>
        <v>3.1796626643690988</v>
      </c>
      <c r="P18">
        <f>P17/12</f>
        <v>0.26497188869742488</v>
      </c>
      <c r="Q18">
        <f>P18*100</f>
        <v>26.497188869742487</v>
      </c>
      <c r="R18">
        <f>100-Q18</f>
        <v>73.502811130257513</v>
      </c>
    </row>
    <row r="19" spans="1:18" ht="15" thickBot="1" x14ac:dyDescent="0.4">
      <c r="D19" s="1"/>
      <c r="E19" s="4"/>
      <c r="Q19" t="s">
        <v>39</v>
      </c>
      <c r="R19" t="s">
        <v>40</v>
      </c>
    </row>
    <row r="20" spans="1:18" x14ac:dyDescent="0.35">
      <c r="B20" t="s">
        <v>36</v>
      </c>
    </row>
    <row r="21" spans="1:18" ht="15" thickBot="1" x14ac:dyDescent="0.4">
      <c r="B21" s="17" t="s">
        <v>37</v>
      </c>
      <c r="C21" s="17" t="s">
        <v>1</v>
      </c>
      <c r="D21" s="17" t="s">
        <v>2</v>
      </c>
      <c r="E21" s="17" t="s">
        <v>3</v>
      </c>
    </row>
    <row r="22" spans="1:18" ht="16" thickBot="1" x14ac:dyDescent="0.4">
      <c r="B22" s="24" t="s">
        <v>41</v>
      </c>
      <c r="C22" s="7">
        <f>150</f>
        <v>150</v>
      </c>
      <c r="D22" s="6">
        <f>334</f>
        <v>334</v>
      </c>
      <c r="E22" s="6">
        <f>166</f>
        <v>166</v>
      </c>
    </row>
    <row r="23" spans="1:18" ht="16" thickBot="1" x14ac:dyDescent="0.4">
      <c r="B23" s="25" t="s">
        <v>26</v>
      </c>
      <c r="C23" s="7">
        <f>207</f>
        <v>207</v>
      </c>
      <c r="D23" s="7">
        <f>256</f>
        <v>256</v>
      </c>
      <c r="E23" s="7">
        <f>249</f>
        <v>249</v>
      </c>
    </row>
    <row r="24" spans="1:18" ht="16" thickBot="1" x14ac:dyDescent="0.4">
      <c r="B24" s="25" t="s">
        <v>27</v>
      </c>
      <c r="C24" s="7">
        <f>179</f>
        <v>179</v>
      </c>
      <c r="D24" s="6">
        <f>370</f>
        <v>370</v>
      </c>
      <c r="E24" s="6">
        <f>208</f>
        <v>208</v>
      </c>
    </row>
    <row r="25" spans="1:18" ht="16" thickBot="1" x14ac:dyDescent="0.4">
      <c r="B25" s="25" t="s">
        <v>28</v>
      </c>
      <c r="C25" s="7">
        <f>226</f>
        <v>226</v>
      </c>
      <c r="D25" s="7">
        <f>155</f>
        <v>155</v>
      </c>
      <c r="E25" s="7">
        <f>173</f>
        <v>173</v>
      </c>
    </row>
    <row r="26" spans="1:18" ht="16" thickBot="1" x14ac:dyDescent="0.4">
      <c r="B26" s="25" t="s">
        <v>29</v>
      </c>
      <c r="C26" s="7">
        <f>371</f>
        <v>371</v>
      </c>
      <c r="D26" s="6">
        <f>133</f>
        <v>133</v>
      </c>
      <c r="E26" s="6">
        <f>384</f>
        <v>384</v>
      </c>
    </row>
    <row r="27" spans="1:18" ht="16" thickBot="1" x14ac:dyDescent="0.4">
      <c r="B27" s="25" t="s">
        <v>30</v>
      </c>
      <c r="C27" s="7">
        <f>136</f>
        <v>136</v>
      </c>
      <c r="D27" s="7">
        <f>318</f>
        <v>318</v>
      </c>
      <c r="E27" s="7">
        <f>137</f>
        <v>137</v>
      </c>
    </row>
    <row r="28" spans="1:18" ht="16" thickBot="1" x14ac:dyDescent="0.4">
      <c r="B28" s="25" t="s">
        <v>31</v>
      </c>
      <c r="C28" s="7">
        <f>137</f>
        <v>137</v>
      </c>
      <c r="D28" s="5">
        <f>248</f>
        <v>248</v>
      </c>
      <c r="E28" s="5">
        <f>123</f>
        <v>123</v>
      </c>
    </row>
    <row r="29" spans="1:18" ht="16" thickBot="1" x14ac:dyDescent="0.4">
      <c r="B29" s="25" t="s">
        <v>32</v>
      </c>
      <c r="C29" s="7">
        <f>358</f>
        <v>358</v>
      </c>
      <c r="D29" s="7">
        <f>287</f>
        <v>287</v>
      </c>
      <c r="E29" s="7">
        <f>391</f>
        <v>391</v>
      </c>
    </row>
    <row r="30" spans="1:18" ht="16" thickBot="1" x14ac:dyDescent="0.4">
      <c r="B30" s="25" t="s">
        <v>33</v>
      </c>
      <c r="C30" s="7">
        <f>274</f>
        <v>274</v>
      </c>
      <c r="D30" s="7">
        <f>259</f>
        <v>259</v>
      </c>
      <c r="E30" s="6">
        <f>326</f>
        <v>326</v>
      </c>
    </row>
    <row r="31" spans="1:18" ht="16" thickBot="1" x14ac:dyDescent="0.4">
      <c r="B31" s="25" t="s">
        <v>34</v>
      </c>
      <c r="C31" s="7">
        <f>383</f>
        <v>383</v>
      </c>
      <c r="D31" s="7">
        <f>375</f>
        <v>375</v>
      </c>
      <c r="E31" s="7">
        <f>457</f>
        <v>457</v>
      </c>
    </row>
    <row r="32" spans="1:18" ht="16" thickBot="1" x14ac:dyDescent="0.4">
      <c r="B32" s="25" t="s">
        <v>35</v>
      </c>
      <c r="C32" s="7">
        <f>256</f>
        <v>256</v>
      </c>
      <c r="D32" s="7">
        <f>231</f>
        <v>231</v>
      </c>
      <c r="E32" s="7">
        <f>292</f>
        <v>292</v>
      </c>
    </row>
    <row r="33" spans="2:5" ht="16" thickBot="1" x14ac:dyDescent="0.4">
      <c r="B33" s="25" t="s">
        <v>42</v>
      </c>
      <c r="C33" s="6">
        <f>353</f>
        <v>353</v>
      </c>
      <c r="D33" s="7">
        <f>198</f>
        <v>198</v>
      </c>
      <c r="E33" s="6">
        <f>304</f>
        <v>304</v>
      </c>
    </row>
    <row r="34" spans="2:5" ht="16" thickBot="1" x14ac:dyDescent="0.4">
      <c r="B34" s="26" t="s">
        <v>0</v>
      </c>
      <c r="C34" s="26">
        <f>SUM(C22:C33)</f>
        <v>3030</v>
      </c>
      <c r="D34" s="26">
        <f>SUM(D22:D33)</f>
        <v>3164</v>
      </c>
      <c r="E34" s="26">
        <f>SUM(E22:E33)</f>
        <v>3210</v>
      </c>
    </row>
    <row r="35" spans="2:5" ht="15" thickBot="1" x14ac:dyDescent="0.4">
      <c r="B35" s="4"/>
      <c r="C35" s="9"/>
      <c r="D35" s="4"/>
      <c r="E35" s="8">
        <f>(E34-D34)/D34</f>
        <v>1.4538558786346398E-2</v>
      </c>
    </row>
  </sheetData>
  <pageMargins left="0.7" right="0.7" top="0.75" bottom="0.75" header="0.3" footer="0.3"/>
  <pageSetup paperSize="9"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 lesmana</dc:creator>
  <cp:lastModifiedBy>indra lesmana</cp:lastModifiedBy>
  <dcterms:created xsi:type="dcterms:W3CDTF">2023-11-21T19:06:12Z</dcterms:created>
  <dcterms:modified xsi:type="dcterms:W3CDTF">2024-12-18T14:37:27Z</dcterms:modified>
</cp:coreProperties>
</file>